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4085" windowHeight="123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15" i="1" s="1"/>
  <c r="J22" i="1" l="1"/>
  <c r="E7" i="1" l="1"/>
  <c r="E12" i="1"/>
  <c r="E10" i="1"/>
  <c r="E14" i="1" l="1"/>
  <c r="J4" i="1"/>
  <c r="J7" i="1" s="1"/>
  <c r="K8" i="1" l="1"/>
  <c r="E15" i="1"/>
  <c r="K4" i="1" s="1"/>
  <c r="L4" i="1" s="1"/>
  <c r="K23" i="1"/>
  <c r="K28" i="1" s="1"/>
  <c r="K5" i="1"/>
  <c r="J18" i="1"/>
  <c r="L28" i="1" l="1"/>
  <c r="L26" i="1"/>
  <c r="K26" i="1"/>
  <c r="J10" i="1"/>
  <c r="K11" i="1" s="1"/>
</calcChain>
</file>

<file path=xl/sharedStrings.xml><?xml version="1.0" encoding="utf-8"?>
<sst xmlns="http://schemas.openxmlformats.org/spreadsheetml/2006/main" count="48" uniqueCount="37">
  <si>
    <t>в круг</t>
  </si>
  <si>
    <t>средняя</t>
  </si>
  <si>
    <t>Средняя цена ГСМ</t>
  </si>
  <si>
    <t>руб</t>
  </si>
  <si>
    <t>Средний расход на 100 км</t>
  </si>
  <si>
    <t>л/100 км</t>
  </si>
  <si>
    <t>Средний расход на 1 км</t>
  </si>
  <si>
    <t>л/км</t>
  </si>
  <si>
    <t>Расстояние в один конец</t>
  </si>
  <si>
    <t>км</t>
  </si>
  <si>
    <t>Расстояние в круг</t>
  </si>
  <si>
    <t>Топливо в себестоимости</t>
  </si>
  <si>
    <t>%</t>
  </si>
  <si>
    <t>Средняя ставка в круг</t>
  </si>
  <si>
    <t>Средняя ставка "туда"</t>
  </si>
  <si>
    <t>Средняя ставка "обратно"</t>
  </si>
  <si>
    <t>Себестоимость</t>
  </si>
  <si>
    <t>руб/км</t>
  </si>
  <si>
    <t>Предполагаемая известная ставка одного конца</t>
  </si>
  <si>
    <t>Расчетная ставка другого конца</t>
  </si>
  <si>
    <t>Расчет ставки</t>
  </si>
  <si>
    <t>*Полученные данные (формулы)</t>
  </si>
  <si>
    <t>*Исходные данные (заносятся в ручную)</t>
  </si>
  <si>
    <t>Предполагаемое кол-во дней в круг</t>
  </si>
  <si>
    <t>дн</t>
  </si>
  <si>
    <t>Доход в день без учета топлива</t>
  </si>
  <si>
    <t>руб/дн</t>
  </si>
  <si>
    <t>Расход топлива за поездку</t>
  </si>
  <si>
    <t>л.</t>
  </si>
  <si>
    <t>Стоимость  топлива за поездку</t>
  </si>
  <si>
    <t>р.</t>
  </si>
  <si>
    <t>на налоги&amp;амортизацию</t>
  </si>
  <si>
    <t>Заработок</t>
  </si>
  <si>
    <t>в один конец</t>
  </si>
  <si>
    <t>по р/км</t>
  </si>
  <si>
    <t>по топливу</t>
  </si>
  <si>
    <t>* Полученные данные расчета ставки по топливу(формулы)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</si>
</sst>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&quot;₽&quot;_-;\-* #,##0&quot;₽&quot;_-;_-* &quot;-&quot;&quot;₽&quot;_-;_-@_-"/>
    <numFmt numFmtId="164" formatCode="#,##0&quot;₽&quot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26"/>
      <color theme="1"/>
      <name val="Monotype Corsiva"/>
      <family val="4"/>
      <charset val="204"/>
    </font>
    <font>
      <i/>
      <sz val="10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4"/>
      <color rgb="FFFF0000"/>
      <name val="Cambria"/>
      <family val="1"/>
      <charset val="204"/>
      <scheme val="major"/>
    </font>
    <font>
      <b/>
      <sz val="14"/>
      <color theme="3"/>
      <name val="Cambria"/>
      <family val="1"/>
      <charset val="204"/>
      <scheme val="major"/>
    </font>
    <font>
      <sz val="11"/>
      <color theme="3"/>
      <name val="Cambria"/>
      <family val="1"/>
      <charset val="204"/>
      <scheme val="major"/>
    </font>
    <font>
      <b/>
      <i/>
      <u/>
      <sz val="11"/>
      <color theme="1"/>
      <name val="Cambria"/>
      <family val="1"/>
      <charset val="204"/>
      <scheme val="major"/>
    </font>
    <font>
      <b/>
      <sz val="14"/>
      <color rgb="FF7030A0"/>
      <name val="Cambria"/>
      <family val="1"/>
      <charset val="204"/>
      <scheme val="major"/>
    </font>
    <font>
      <b/>
      <i/>
      <u/>
      <sz val="14"/>
      <color rgb="FF7030A0"/>
      <name val="Cambria"/>
      <family val="1"/>
      <charset val="204"/>
      <scheme val="major"/>
    </font>
    <font>
      <b/>
      <sz val="14"/>
      <color rgb="FFFFFF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1DD6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0" fillId="0" borderId="5" xfId="0" applyBorder="1"/>
    <xf numFmtId="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4" fontId="1" fillId="3" borderId="0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4" fontId="1" fillId="4" borderId="0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0" fillId="4" borderId="4" xfId="0" applyFill="1" applyBorder="1"/>
    <xf numFmtId="0" fontId="3" fillId="0" borderId="0" xfId="0" applyFont="1" applyBorder="1"/>
    <xf numFmtId="0" fontId="0" fillId="3" borderId="6" xfId="0" applyFill="1" applyBorder="1"/>
    <xf numFmtId="0" fontId="3" fillId="0" borderId="7" xfId="0" applyFont="1" applyBorder="1"/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4" fillId="0" borderId="7" xfId="0" applyNumberFormat="1" applyFont="1" applyBorder="1"/>
    <xf numFmtId="1" fontId="4" fillId="0" borderId="0" xfId="0" applyNumberFormat="1" applyFont="1" applyBorder="1"/>
    <xf numFmtId="0" fontId="8" fillId="5" borderId="0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164" fontId="9" fillId="3" borderId="0" xfId="0" applyNumberFormat="1" applyFont="1" applyFill="1" applyBorder="1" applyAlignment="1">
      <alignment horizontal="center" vertical="center"/>
    </xf>
    <xf numFmtId="42" fontId="1" fillId="3" borderId="0" xfId="0" applyNumberFormat="1" applyFont="1" applyFill="1" applyBorder="1" applyAlignment="1">
      <alignment horizontal="center" vertical="center"/>
    </xf>
    <xf numFmtId="164" fontId="10" fillId="6" borderId="9" xfId="0" applyNumberFormat="1" applyFont="1" applyFill="1" applyBorder="1" applyAlignment="1">
      <alignment horizontal="center" vertical="center"/>
    </xf>
    <xf numFmtId="0" fontId="0" fillId="6" borderId="4" xfId="0" applyFill="1" applyBorder="1"/>
    <xf numFmtId="0" fontId="0" fillId="0" borderId="0" xfId="0" applyFill="1" applyBorder="1"/>
    <xf numFmtId="0" fontId="0" fillId="6" borderId="10" xfId="0" applyFill="1" applyBorder="1"/>
    <xf numFmtId="0" fontId="0" fillId="6" borderId="11" xfId="0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 vertical="center"/>
    </xf>
    <xf numFmtId="1" fontId="11" fillId="3" borderId="13" xfId="0" applyNumberFormat="1" applyFont="1" applyFill="1" applyBorder="1" applyAlignment="1">
      <alignment horizontal="center" vertical="center"/>
    </xf>
    <xf numFmtId="164" fontId="9" fillId="6" borderId="14" xfId="0" applyNumberFormat="1" applyFont="1" applyFill="1" applyBorder="1" applyAlignment="1">
      <alignment horizontal="center" vertical="center"/>
    </xf>
    <xf numFmtId="164" fontId="9" fillId="6" borderId="15" xfId="0" applyNumberFormat="1" applyFont="1" applyFill="1" applyBorder="1" applyAlignment="1">
      <alignment horizontal="center" vertical="center"/>
    </xf>
    <xf numFmtId="42" fontId="5" fillId="7" borderId="5" xfId="0" applyNumberFormat="1" applyFont="1" applyFill="1" applyBorder="1" applyAlignment="1">
      <alignment horizontal="center" vertical="center"/>
    </xf>
    <xf numFmtId="42" fontId="5" fillId="3" borderId="16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42" fontId="1" fillId="3" borderId="16" xfId="0" applyNumberFormat="1" applyFont="1" applyFill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42" fontId="1" fillId="3" borderId="18" xfId="0" applyNumberFormat="1" applyFont="1" applyFill="1" applyBorder="1" applyAlignment="1">
      <alignment horizontal="center" vertical="center"/>
    </xf>
    <xf numFmtId="0" fontId="0" fillId="0" borderId="19" xfId="0" applyBorder="1"/>
    <xf numFmtId="164" fontId="10" fillId="6" borderId="20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" fontId="1" fillId="0" borderId="5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4" fontId="1" fillId="3" borderId="5" xfId="0" applyNumberFormat="1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4" fontId="1" fillId="4" borderId="7" xfId="0" applyNumberFormat="1" applyFont="1" applyFill="1" applyBorder="1" applyAlignment="1">
      <alignment horizontal="center" vertical="center"/>
    </xf>
    <xf numFmtId="42" fontId="1" fillId="3" borderId="7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/>
    <xf numFmtId="0" fontId="8" fillId="5" borderId="4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 wrapText="1"/>
    </xf>
    <xf numFmtId="1" fontId="1" fillId="0" borderId="2" xfId="0" applyNumberFormat="1" applyFont="1" applyBorder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164" fontId="9" fillId="3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1DD61"/>
      <color rgb="FFF1ED59"/>
      <color rgb="FF72C2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tabSelected="1" zoomScaleNormal="100" workbookViewId="0">
      <selection activeCell="E22" sqref="E22"/>
    </sheetView>
  </sheetViews>
  <sheetFormatPr defaultRowHeight="15" x14ac:dyDescent="0.25"/>
  <cols>
    <col min="1" max="1" width="3.5703125" customWidth="1"/>
    <col min="2" max="2" width="34.42578125" customWidth="1"/>
    <col min="3" max="3" width="10.7109375" customWidth="1"/>
    <col min="4" max="4" width="13.7109375" customWidth="1"/>
    <col min="5" max="5" width="11.140625" customWidth="1"/>
    <col min="6" max="6" width="9.140625" hidden="1" customWidth="1"/>
    <col min="7" max="7" width="9.140625" customWidth="1"/>
    <col min="8" max="8" width="25.85546875" customWidth="1"/>
    <col min="9" max="9" width="9.28515625" customWidth="1"/>
    <col min="10" max="10" width="15.5703125" customWidth="1"/>
    <col min="11" max="11" width="14.7109375" customWidth="1"/>
    <col min="12" max="12" width="14.5703125" customWidth="1"/>
  </cols>
  <sheetData>
    <row r="2" spans="1:12" ht="36" thickBot="1" x14ac:dyDescent="0.65">
      <c r="B2" s="80" t="s">
        <v>20</v>
      </c>
      <c r="C2" s="80"/>
      <c r="D2" s="80"/>
      <c r="E2" s="80"/>
      <c r="F2" s="80"/>
      <c r="G2" s="80"/>
      <c r="H2" s="80"/>
      <c r="I2" s="80"/>
      <c r="J2" s="80"/>
    </row>
    <row r="3" spans="1:12" ht="15.75" thickBot="1" x14ac:dyDescent="0.3">
      <c r="A3" s="1"/>
      <c r="B3" s="2"/>
      <c r="C3" s="2"/>
      <c r="D3" s="2"/>
      <c r="E3" s="2"/>
      <c r="F3" s="2"/>
      <c r="G3" s="2"/>
      <c r="H3" s="1"/>
      <c r="I3" s="2"/>
      <c r="J3" s="60" t="s">
        <v>34</v>
      </c>
      <c r="K3" s="60" t="s">
        <v>35</v>
      </c>
      <c r="L3" s="61" t="s">
        <v>1</v>
      </c>
    </row>
    <row r="4" spans="1:12" ht="18" customHeight="1" thickBot="1" x14ac:dyDescent="0.3">
      <c r="A4" s="4"/>
      <c r="B4" s="62" t="s">
        <v>2</v>
      </c>
      <c r="C4" s="78" t="s">
        <v>3</v>
      </c>
      <c r="D4" s="63">
        <v>35</v>
      </c>
      <c r="E4" s="64"/>
      <c r="F4" s="7"/>
      <c r="G4" s="7"/>
      <c r="H4" s="67" t="s">
        <v>13</v>
      </c>
      <c r="I4" s="29" t="s">
        <v>3</v>
      </c>
      <c r="J4" s="52">
        <f>D4*E7*E12*E10</f>
        <v>1703.9304518182932</v>
      </c>
      <c r="K4" s="59">
        <f>E15*3</f>
        <v>2087.4</v>
      </c>
      <c r="L4" s="51">
        <f>(J4+K4)/2</f>
        <v>1895.6652259091466</v>
      </c>
    </row>
    <row r="5" spans="1:12" ht="18" customHeight="1" x14ac:dyDescent="0.25">
      <c r="A5" s="4"/>
      <c r="B5" s="65"/>
      <c r="C5" s="5"/>
      <c r="D5" s="9"/>
      <c r="E5" s="66"/>
      <c r="F5" s="7"/>
      <c r="G5" s="7"/>
      <c r="H5" s="67" t="s">
        <v>16</v>
      </c>
      <c r="I5" s="29" t="s">
        <v>17</v>
      </c>
      <c r="J5" s="53"/>
      <c r="K5" s="41">
        <f>J4/E10</f>
        <v>11.999510224072488</v>
      </c>
      <c r="L5" s="8"/>
    </row>
    <row r="6" spans="1:12" ht="18" customHeight="1" x14ac:dyDescent="0.25">
      <c r="A6" s="4"/>
      <c r="B6" s="67" t="s">
        <v>4</v>
      </c>
      <c r="C6" s="29" t="s">
        <v>5</v>
      </c>
      <c r="D6" s="24">
        <v>14</v>
      </c>
      <c r="E6" s="66"/>
      <c r="F6" s="7"/>
      <c r="G6" s="7"/>
      <c r="H6" s="65"/>
      <c r="I6" s="5"/>
      <c r="J6" s="53"/>
      <c r="K6" s="26"/>
      <c r="L6" s="8"/>
    </row>
    <row r="7" spans="1:12" ht="18" customHeight="1" x14ac:dyDescent="0.25">
      <c r="A7" s="4"/>
      <c r="B7" s="67" t="s">
        <v>6</v>
      </c>
      <c r="C7" s="29" t="s">
        <v>7</v>
      </c>
      <c r="D7" s="6"/>
      <c r="E7" s="68">
        <f>D6/100</f>
        <v>0.14000000000000001</v>
      </c>
      <c r="F7" s="7"/>
      <c r="G7" s="7"/>
      <c r="H7" s="67" t="s">
        <v>14</v>
      </c>
      <c r="I7" s="29" t="s">
        <v>3</v>
      </c>
      <c r="J7" s="54">
        <f>J4/1.65</f>
        <v>1032.6851223141173</v>
      </c>
      <c r="K7" s="26"/>
      <c r="L7" s="8"/>
    </row>
    <row r="8" spans="1:12" ht="18" customHeight="1" x14ac:dyDescent="0.25">
      <c r="A8" s="4"/>
      <c r="B8" s="4"/>
      <c r="C8" s="10"/>
      <c r="D8" s="10"/>
      <c r="E8" s="8"/>
      <c r="F8" s="7"/>
      <c r="G8" s="7"/>
      <c r="H8" s="67" t="s">
        <v>16</v>
      </c>
      <c r="I8" s="29" t="s">
        <v>17</v>
      </c>
      <c r="J8" s="53"/>
      <c r="K8" s="41">
        <f>J7/D9</f>
        <v>14.544860877663623</v>
      </c>
      <c r="L8" s="8"/>
    </row>
    <row r="9" spans="1:12" ht="18" customHeight="1" x14ac:dyDescent="0.25">
      <c r="A9" s="4"/>
      <c r="B9" s="67" t="s">
        <v>8</v>
      </c>
      <c r="C9" s="29" t="s">
        <v>9</v>
      </c>
      <c r="D9" s="27">
        <v>71</v>
      </c>
      <c r="E9" s="69"/>
      <c r="F9" s="7"/>
      <c r="G9" s="7"/>
      <c r="H9" s="65"/>
      <c r="I9" s="5"/>
      <c r="J9" s="55"/>
      <c r="K9" s="26"/>
      <c r="L9" s="8"/>
    </row>
    <row r="10" spans="1:12" ht="18" customHeight="1" x14ac:dyDescent="0.25">
      <c r="A10" s="4"/>
      <c r="B10" s="67" t="s">
        <v>10</v>
      </c>
      <c r="C10" s="29" t="s">
        <v>9</v>
      </c>
      <c r="D10" s="28"/>
      <c r="E10" s="70">
        <f>D9*2</f>
        <v>142</v>
      </c>
      <c r="F10" s="7"/>
      <c r="G10" s="7"/>
      <c r="H10" s="67" t="s">
        <v>15</v>
      </c>
      <c r="I10" s="29" t="s">
        <v>3</v>
      </c>
      <c r="J10" s="54">
        <f>J4-J7</f>
        <v>671.24532950417597</v>
      </c>
      <c r="K10" s="26"/>
      <c r="L10" s="8"/>
    </row>
    <row r="11" spans="1:12" ht="18" customHeight="1" x14ac:dyDescent="0.25">
      <c r="A11" s="4"/>
      <c r="B11" s="65"/>
      <c r="C11" s="5"/>
      <c r="D11" s="6"/>
      <c r="E11" s="66"/>
      <c r="F11" s="7"/>
      <c r="G11" s="7"/>
      <c r="H11" s="67" t="s">
        <v>16</v>
      </c>
      <c r="I11" s="29" t="s">
        <v>17</v>
      </c>
      <c r="J11" s="56"/>
      <c r="K11" s="57">
        <f>J10/D9</f>
        <v>9.4541595704813517</v>
      </c>
      <c r="L11" s="58"/>
    </row>
    <row r="12" spans="1:12" ht="18" customHeight="1" thickBot="1" x14ac:dyDescent="0.3">
      <c r="A12" s="4"/>
      <c r="B12" s="67" t="s">
        <v>11</v>
      </c>
      <c r="C12" s="29" t="s">
        <v>12</v>
      </c>
      <c r="D12" s="25">
        <v>40.835000000000001</v>
      </c>
      <c r="E12" s="68">
        <f>100/D12</f>
        <v>2.4488796375658137</v>
      </c>
      <c r="F12" s="7"/>
      <c r="G12" s="7"/>
      <c r="H12" s="65"/>
      <c r="I12" s="5"/>
      <c r="J12" s="34"/>
      <c r="K12" s="6"/>
      <c r="L12" s="8"/>
    </row>
    <row r="13" spans="1:12" ht="18" customHeight="1" x14ac:dyDescent="0.25">
      <c r="A13" s="4"/>
      <c r="B13" s="4"/>
      <c r="C13" s="10"/>
      <c r="D13" s="45" t="s">
        <v>33</v>
      </c>
      <c r="E13" s="46" t="s">
        <v>0</v>
      </c>
      <c r="F13" s="7"/>
      <c r="G13" s="7"/>
      <c r="H13" s="65"/>
      <c r="I13" s="5"/>
      <c r="J13" s="35"/>
      <c r="K13" s="10"/>
      <c r="L13" s="8"/>
    </row>
    <row r="14" spans="1:12" ht="18" customHeight="1" thickBot="1" x14ac:dyDescent="0.3">
      <c r="A14" s="4"/>
      <c r="B14" s="67" t="s">
        <v>27</v>
      </c>
      <c r="C14" s="29" t="s">
        <v>28</v>
      </c>
      <c r="D14" s="47">
        <f>D9*E7</f>
        <v>9.9400000000000013</v>
      </c>
      <c r="E14" s="48">
        <f>E7*E10</f>
        <v>19.880000000000003</v>
      </c>
      <c r="F14" s="14"/>
      <c r="G14" s="7"/>
      <c r="H14" s="65"/>
      <c r="I14" s="5"/>
      <c r="J14" s="35"/>
      <c r="K14" s="10"/>
      <c r="L14" s="8"/>
    </row>
    <row r="15" spans="1:12" ht="30" customHeight="1" thickBot="1" x14ac:dyDescent="0.3">
      <c r="A15" s="4"/>
      <c r="B15" s="67" t="s">
        <v>29</v>
      </c>
      <c r="C15" s="29" t="s">
        <v>30</v>
      </c>
      <c r="D15" s="49">
        <f>D14*D4</f>
        <v>347.90000000000003</v>
      </c>
      <c r="E15" s="50">
        <f>D4*E14</f>
        <v>695.80000000000007</v>
      </c>
      <c r="F15" s="14"/>
      <c r="G15" s="7"/>
      <c r="H15" s="65"/>
      <c r="I15" s="5"/>
      <c r="J15" s="35"/>
      <c r="K15" s="10"/>
      <c r="L15" s="8"/>
    </row>
    <row r="16" spans="1:12" ht="14.45" customHeight="1" thickBot="1" x14ac:dyDescent="0.3">
      <c r="A16" s="4"/>
      <c r="B16" s="4"/>
      <c r="C16" s="10"/>
      <c r="D16" s="44"/>
      <c r="E16" s="71"/>
      <c r="F16" s="7"/>
      <c r="G16" s="7"/>
      <c r="H16" s="65"/>
      <c r="I16" s="5"/>
      <c r="J16" s="35"/>
      <c r="K16" s="10"/>
      <c r="L16" s="8"/>
    </row>
    <row r="17" spans="1:12" ht="14.45" customHeight="1" x14ac:dyDescent="0.25">
      <c r="A17" s="4"/>
      <c r="B17" s="81" t="s">
        <v>18</v>
      </c>
      <c r="C17" s="83" t="s">
        <v>3</v>
      </c>
      <c r="D17" s="17"/>
      <c r="E17" s="18"/>
      <c r="F17" s="7"/>
      <c r="G17" s="7"/>
      <c r="H17" s="81" t="s">
        <v>19</v>
      </c>
      <c r="I17" s="83" t="s">
        <v>3</v>
      </c>
      <c r="J17" s="77"/>
      <c r="K17" s="2"/>
      <c r="L17" s="3"/>
    </row>
    <row r="18" spans="1:12" ht="14.45" customHeight="1" thickBot="1" x14ac:dyDescent="0.3">
      <c r="A18" s="4"/>
      <c r="B18" s="82"/>
      <c r="C18" s="84"/>
      <c r="D18" s="72"/>
      <c r="E18" s="13"/>
      <c r="F18" s="10"/>
      <c r="G18" s="10"/>
      <c r="H18" s="82"/>
      <c r="I18" s="84"/>
      <c r="J18" s="73">
        <f>J4-D18</f>
        <v>1703.9304518182932</v>
      </c>
      <c r="K18" s="12"/>
      <c r="L18" s="13"/>
    </row>
    <row r="19" spans="1:12" ht="15.75" thickBot="1" x14ac:dyDescent="0.3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3"/>
    </row>
    <row r="20" spans="1:12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2" x14ac:dyDescent="0.25">
      <c r="A21" s="19"/>
      <c r="B21" s="7"/>
      <c r="C21" s="7"/>
      <c r="D21" s="7"/>
      <c r="E21" s="7"/>
      <c r="F21" s="7"/>
      <c r="G21" s="7"/>
      <c r="H21" s="7"/>
      <c r="I21" s="7"/>
      <c r="J21" s="7"/>
      <c r="K21" s="7"/>
      <c r="L21" s="20"/>
    </row>
    <row r="22" spans="1:12" ht="18" customHeight="1" x14ac:dyDescent="0.25">
      <c r="A22" s="19"/>
      <c r="B22" s="29" t="s">
        <v>23</v>
      </c>
      <c r="C22" s="29" t="s">
        <v>24</v>
      </c>
      <c r="D22" s="25">
        <v>1</v>
      </c>
      <c r="E22" s="7"/>
      <c r="F22" s="7"/>
      <c r="G22" s="7"/>
      <c r="H22" s="79" t="s">
        <v>25</v>
      </c>
      <c r="I22" s="29" t="s">
        <v>12</v>
      </c>
      <c r="J22" s="15">
        <f>100-D12</f>
        <v>59.164999999999999</v>
      </c>
      <c r="K22" s="6"/>
      <c r="L22" s="20"/>
    </row>
    <row r="23" spans="1:12" ht="18" customHeight="1" x14ac:dyDescent="0.25">
      <c r="A23" s="19"/>
      <c r="B23" s="7"/>
      <c r="C23" s="7"/>
      <c r="D23" s="7"/>
      <c r="E23" s="7"/>
      <c r="F23" s="7"/>
      <c r="G23" s="7"/>
      <c r="H23" s="79"/>
      <c r="I23" s="29" t="s">
        <v>26</v>
      </c>
      <c r="J23" s="6"/>
      <c r="K23" s="40">
        <f>((J4*J22)/100)/D22</f>
        <v>1008.1304518182932</v>
      </c>
      <c r="L23" s="20"/>
    </row>
    <row r="24" spans="1:12" ht="18.75" thickBot="1" x14ac:dyDescent="0.3">
      <c r="A24" s="21"/>
      <c r="B24" s="14"/>
      <c r="C24" s="14"/>
      <c r="D24" s="14"/>
      <c r="E24" s="14"/>
      <c r="F24" s="14"/>
      <c r="G24" s="14"/>
      <c r="H24" s="22"/>
      <c r="I24" s="14"/>
      <c r="J24" s="14"/>
      <c r="K24" s="36"/>
      <c r="L24" s="23"/>
    </row>
    <row r="25" spans="1:12" ht="25.5" customHeight="1" thickBot="1" x14ac:dyDescent="0.3">
      <c r="A25" s="4"/>
      <c r="B25" s="10"/>
      <c r="C25" s="10"/>
      <c r="D25" s="10"/>
      <c r="E25" s="10"/>
      <c r="F25" s="10"/>
      <c r="G25" s="10"/>
      <c r="H25" s="1"/>
      <c r="I25" s="2"/>
      <c r="J25" s="2"/>
      <c r="K25" s="74"/>
      <c r="L25" s="3"/>
    </row>
    <row r="26" spans="1:12" ht="24.75" customHeight="1" thickBot="1" x14ac:dyDescent="0.3">
      <c r="A26" s="30"/>
      <c r="B26" s="31" t="s">
        <v>22</v>
      </c>
      <c r="C26" s="10"/>
      <c r="D26" s="10"/>
      <c r="E26" s="10"/>
      <c r="F26" s="10"/>
      <c r="G26" s="10"/>
      <c r="H26" s="75" t="s">
        <v>31</v>
      </c>
      <c r="I26" s="38"/>
      <c r="J26" s="38"/>
      <c r="K26" s="40">
        <f>K23/2</f>
        <v>504.06522590914659</v>
      </c>
      <c r="L26" s="42">
        <f>K4/3</f>
        <v>695.80000000000007</v>
      </c>
    </row>
    <row r="27" spans="1:12" ht="18.75" thickBot="1" x14ac:dyDescent="0.3">
      <c r="A27" s="43"/>
      <c r="B27" s="33" t="s">
        <v>36</v>
      </c>
      <c r="C27" s="10"/>
      <c r="D27" s="10"/>
      <c r="E27" s="10"/>
      <c r="F27" s="10"/>
      <c r="G27" s="10"/>
      <c r="H27" s="4"/>
      <c r="I27" s="10"/>
      <c r="J27" s="10"/>
      <c r="K27" s="37"/>
      <c r="L27" s="8"/>
    </row>
    <row r="28" spans="1:12" ht="18.75" thickBot="1" x14ac:dyDescent="0.3">
      <c r="A28" s="32"/>
      <c r="B28" s="33" t="s">
        <v>21</v>
      </c>
      <c r="C28" s="12"/>
      <c r="D28" s="12"/>
      <c r="E28" s="12"/>
      <c r="F28" s="12"/>
      <c r="G28" s="12"/>
      <c r="H28" s="76" t="s">
        <v>32</v>
      </c>
      <c r="I28" s="39"/>
      <c r="J28" s="39"/>
      <c r="K28" s="85">
        <f>K23/2</f>
        <v>504.06522590914659</v>
      </c>
      <c r="L28" s="42">
        <f>K4/3</f>
        <v>695.80000000000007</v>
      </c>
    </row>
  </sheetData>
  <mergeCells count="6">
    <mergeCell ref="H22:H23"/>
    <mergeCell ref="B2:J2"/>
    <mergeCell ref="B17:B18"/>
    <mergeCell ref="C17:C18"/>
    <mergeCell ref="H17:H18"/>
    <mergeCell ref="I17:I18"/>
  </mergeCells>
  <pageMargins left="0.17" right="0.17" top="0.22" bottom="0.2" header="0.16" footer="0.16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2016-08-30T06:00:47Z</dcterms:modified>
</cp:coreProperties>
</file>